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rafael.kreisler_suno\Downloads\"/>
    </mc:Choice>
  </mc:AlternateContent>
  <xr:revisionPtr revIDLastSave="0" documentId="13_ncr:1_{150B0A5E-E2AC-4172-B226-1ADA45AB1615}" xr6:coauthVersionLast="47" xr6:coauthVersionMax="47" xr10:uidLastSave="{00000000-0000-0000-0000-000000000000}"/>
  <bookViews>
    <workbookView xWindow="-108" yWindow="-108" windowWidth="23256" windowHeight="12456" xr2:uid="{FCDEDF88-7B24-49CD-A56B-28700C07124E}"/>
  </bookViews>
  <sheets>
    <sheet name="Invista em Previdência" sheetId="1" r:id="rId1"/>
    <sheet name="Aliquot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c r="A6" i="2"/>
  <c r="A3" i="2"/>
  <c r="B9" i="1" a="1"/>
  <c r="B9" i="1" s="1"/>
  <c r="B12" i="1" s="1"/>
  <c r="B14" i="1" s="1"/>
  <c r="B2" i="2"/>
  <c r="B10" i="1" l="1"/>
  <c r="B15" i="1" l="1"/>
  <c r="A17" i="1" s="1"/>
  <c r="B13"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<sst xmlns="http://schemas.openxmlformats.org/spreadsheetml/2006/main" count="19" uniqueCount="18">
  <si>
    <t>Renda Piso</t>
  </si>
  <si>
    <t>Renda Teto</t>
  </si>
  <si>
    <t>Aliquota</t>
  </si>
  <si>
    <t>Você faz declação completa ou simplificada de imposto de renda?</t>
  </si>
  <si>
    <t>Produto Ideal</t>
  </si>
  <si>
    <t>Valor Anual de investimento em VGBL</t>
  </si>
  <si>
    <t>Valor Anual de investimento em PGBL</t>
  </si>
  <si>
    <t>Aliquota de imposto máxima</t>
  </si>
  <si>
    <t>Dedução</t>
  </si>
  <si>
    <t>Parcela de dedução do IR</t>
  </si>
  <si>
    <t>Dados para serem preenchidos</t>
  </si>
  <si>
    <t>Dados Calculados</t>
  </si>
  <si>
    <t>Premissas</t>
  </si>
  <si>
    <t xml:space="preserve">Valor a ser restituído </t>
  </si>
  <si>
    <t>COMPLETA</t>
  </si>
  <si>
    <t>SIMPLIFICADA</t>
  </si>
  <si>
    <r>
      <t xml:space="preserve">Qual a renda tributável que você teve em 2024?                                                            </t>
    </r>
    <r>
      <rPr>
        <i/>
        <sz val="11"/>
        <color theme="1"/>
        <rFont val="Montserrat"/>
      </rPr>
      <t>(salário, aluguel tradicional, renda por trabalhos extra, entre outros)</t>
    </r>
  </si>
  <si>
    <t>Quanto você deseja investir em previdência ainda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</si>
</sst>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4" formatCode="0.0%"/>
  </numFmts>
  <fonts count="8">
    <font>
      <sz val="11"/>
      <color theme="1"/>
      <name val="Aptos Narrow"/>
      <family val="2"/>
      <scheme val="minor"/>
    </font>
    <font>
      <sz val="11"/>
      <color theme="1"/>
      <name val="Aptos Narrow"/>
      <family val="2"/>
      <scheme val="minor"/>
    </font>
    <font>
      <sz val="11"/>
      <color theme="0"/>
      <name val="Montserrat"/>
    </font>
    <font>
      <sz val="11"/>
      <color theme="1"/>
      <name val="Montserrat"/>
    </font>
    <font>
      <b/>
      <sz val="11"/>
      <color theme="0"/>
      <name val="Montserrat"/>
    </font>
    <font>
      <i/>
      <sz val="11"/>
      <color theme="1"/>
      <name val="Montserrat"/>
    </font>
    <font>
      <b/>
      <sz val="11"/>
      <color theme="1"/>
      <name val="Montserrat"/>
    </font>
    <font>
      <sz val="11"/>
      <color theme="0"/>
      <name val="Aptos Narrow"/>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1" tint="0.14999847407452621"/>
        <bgColor indexed="64"/>
      </patternFill>
    </fill>
    <fill>
      <patternFill patternType="solid">
        <fgColor theme="2" tint="-0.749992370372631"/>
        <bgColor indexed="64"/>
      </patternFill>
    </fill>
  </fills>
  <borders count="7">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horizontal="center" vertical="center"/>
    </xf>
    <xf numFmtId="8" fontId="0" fillId="0" borderId="0" xfId="0" applyNumberFormat="1" applyAlignment="1">
      <alignment horizontal="center" vertical="center"/>
    </xf>
    <xf numFmtId="164" fontId="0" fillId="0" borderId="0" xfId="0" applyNumberFormat="1" applyAlignment="1">
      <alignment horizontal="center" vertical="center"/>
    </xf>
    <xf numFmtId="0" fontId="4" fillId="3" borderId="0" xfId="0" applyFont="1" applyFill="1" applyAlignment="1">
      <alignment horizontal="left" vertical="center" wrapText="1"/>
    </xf>
    <xf numFmtId="0" fontId="0" fillId="0" borderId="2" xfId="0" applyBorder="1"/>
    <xf numFmtId="8" fontId="4" fillId="7" borderId="1" xfId="0" applyNumberFormat="1" applyFont="1" applyFill="1" applyBorder="1" applyAlignment="1">
      <alignment horizontal="center" vertical="center"/>
    </xf>
    <xf numFmtId="0" fontId="6" fillId="2" borderId="0" xfId="0" applyFont="1" applyFill="1" applyAlignment="1">
      <alignment vertical="center"/>
    </xf>
    <xf numFmtId="0" fontId="4" fillId="7" borderId="0" xfId="0" applyFont="1" applyFill="1" applyAlignment="1">
      <alignment vertical="center"/>
    </xf>
    <xf numFmtId="0" fontId="4" fillId="7" borderId="4" xfId="0" applyFont="1" applyFill="1" applyBorder="1" applyAlignment="1">
      <alignment horizontal="center" vertical="center"/>
    </xf>
    <xf numFmtId="8" fontId="4" fillId="7" borderId="4" xfId="0" applyNumberFormat="1" applyFont="1" applyFill="1" applyBorder="1" applyAlignment="1">
      <alignment horizontal="center" vertical="center"/>
    </xf>
    <xf numFmtId="164" fontId="4" fillId="7" borderId="1" xfId="1" applyNumberFormat="1" applyFont="1" applyFill="1" applyBorder="1" applyAlignment="1">
      <alignment horizontal="center" vertical="center"/>
    </xf>
    <xf numFmtId="0" fontId="2" fillId="7" borderId="1" xfId="0" applyFont="1" applyFill="1" applyBorder="1" applyAlignment="1">
      <alignment horizontal="left" vertical="center"/>
    </xf>
    <xf numFmtId="8" fontId="2" fillId="7" borderId="1" xfId="0" applyNumberFormat="1" applyFont="1" applyFill="1" applyBorder="1" applyAlignment="1">
      <alignment horizontal="left" vertical="center"/>
    </xf>
    <xf numFmtId="0" fontId="2" fillId="7" borderId="1" xfId="0" applyFont="1" applyFill="1" applyBorder="1"/>
    <xf numFmtId="0" fontId="7" fillId="0" borderId="0" xfId="0" applyFont="1"/>
    <xf numFmtId="0" fontId="0" fillId="0" borderId="0" xfId="0" applyProtection="1">
      <protection locked="0"/>
    </xf>
    <xf numFmtId="0" fontId="3" fillId="0" borderId="0" xfId="0" applyFont="1" applyProtection="1">
      <protection locked="0"/>
    </xf>
    <xf numFmtId="0" fontId="3" fillId="0" borderId="0" xfId="0" applyFont="1" applyAlignment="1" applyProtection="1">
      <alignment horizontal="center" vertical="center"/>
      <protection locked="0"/>
    </xf>
    <xf numFmtId="8" fontId="0" fillId="0" borderId="0" xfId="0" applyNumberForma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8" fontId="3" fillId="0" borderId="3" xfId="0" applyNumberFormat="1" applyFont="1" applyBorder="1" applyAlignment="1" applyProtection="1">
      <alignment horizontal="center" vertical="center"/>
      <protection locked="0"/>
    </xf>
    <xf numFmtId="8" fontId="3"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8" fontId="3" fillId="4" borderId="1" xfId="0" applyNumberFormat="1" applyFont="1" applyFill="1" applyBorder="1" applyAlignment="1" applyProtection="1">
      <alignment horizontal="center" vertical="center"/>
      <protection locked="0"/>
    </xf>
    <xf numFmtId="8" fontId="3" fillId="4" borderId="6" xfId="0" applyNumberFormat="1" applyFont="1" applyFill="1" applyBorder="1" applyAlignment="1" applyProtection="1">
      <alignment horizontal="center" vertical="center"/>
      <protection locked="0"/>
    </xf>
    <xf numFmtId="0" fontId="0" fillId="0" borderId="5" xfId="0" applyBorder="1" applyProtection="1">
      <protection locked="0"/>
    </xf>
    <xf numFmtId="0" fontId="0" fillId="6" borderId="0" xfId="0" applyFill="1" applyProtection="1">
      <protection locked="0"/>
    </xf>
    <xf numFmtId="0" fontId="3" fillId="6" borderId="0" xfId="0"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2" fillId="5"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BA20-2842-4587-89BA-F33AB7C77E53}">
  <dimension ref="A1:K26"/>
  <sheetViews>
    <sheetView showGridLines="0" tabSelected="1" workbookViewId="0">
      <selection activeCell="B7" sqref="B7"/>
    </sheetView>
  </sheetViews>
  <sheetFormatPr defaultColWidth="8.8984375" defaultRowHeight="13.8"/>
  <cols>
    <col min="1" max="1" width="80.69921875" style="16" customWidth="1"/>
    <col min="2" max="2" width="25.796875" style="16" customWidth="1"/>
    <col min="3" max="3" width="4.8984375" style="16" customWidth="1"/>
    <col min="4" max="4" width="34.3984375" style="16" customWidth="1"/>
    <col min="5" max="5" width="8.8984375" style="16"/>
    <col min="6" max="6" width="39.8984375" style="16" bestFit="1" customWidth="1"/>
    <col min="7" max="7" width="11.59765625" style="16" bestFit="1" customWidth="1"/>
    <col min="8" max="8" width="185.8984375" style="16" bestFit="1" customWidth="1"/>
    <col min="9" max="9" width="32.59765625" style="16" bestFit="1" customWidth="1"/>
    <col min="10" max="10" width="11.59765625" style="16" bestFit="1" customWidth="1"/>
    <col min="11" max="11" width="11.69921875" style="16" customWidth="1"/>
    <col min="12" max="16384" width="8.8984375" style="16"/>
  </cols>
  <sheetData>
    <row r="1" spans="1:11" s="30" customFormat="1" ht="40.200000000000003" customHeight="1">
      <c r="A1" s="30" t="e" vm="1">
        <v>#VALUE!</v>
      </c>
      <c r="C1" s="31"/>
      <c r="D1" s="32"/>
      <c r="E1" s="32"/>
      <c r="K1" s="32"/>
    </row>
    <row r="2" spans="1:11" s="33" customFormat="1" ht="10.199999999999999" customHeight="1">
      <c r="E2" s="34"/>
      <c r="K2" s="34"/>
    </row>
    <row r="3" spans="1:11" ht="19.8" customHeight="1">
      <c r="A3" s="35" t="s">
        <v>12</v>
      </c>
      <c r="B3" s="35"/>
      <c r="E3" s="24"/>
      <c r="K3" s="19"/>
    </row>
    <row r="4" spans="1:11" ht="10.8" customHeight="1">
      <c r="E4" s="24"/>
      <c r="K4" s="19"/>
    </row>
    <row r="5" spans="1:11" ht="16.8">
      <c r="A5" s="25" t="s">
        <v>3</v>
      </c>
      <c r="B5" s="26" t="s">
        <v>14</v>
      </c>
      <c r="D5" s="7" t="s">
        <v>10</v>
      </c>
      <c r="E5" s="24"/>
      <c r="K5" s="19"/>
    </row>
    <row r="6" spans="1:11" ht="36.6" customHeight="1">
      <c r="A6" s="25" t="s">
        <v>16</v>
      </c>
      <c r="B6" s="27"/>
      <c r="C6" s="18"/>
      <c r="D6"/>
      <c r="E6" s="24"/>
      <c r="K6" s="19"/>
    </row>
    <row r="7" spans="1:11" ht="16.8">
      <c r="A7" s="25" t="s">
        <v>17</v>
      </c>
      <c r="B7" s="28"/>
      <c r="C7" s="18"/>
      <c r="D7"/>
      <c r="E7" s="24"/>
    </row>
    <row r="8" spans="1:11" ht="15" customHeight="1">
      <c r="B8" s="29"/>
      <c r="C8" s="18"/>
      <c r="D8" s="1"/>
      <c r="E8" s="24"/>
    </row>
    <row r="9" spans="1:11" ht="16.8">
      <c r="A9" s="12" t="s">
        <v>7</v>
      </c>
      <c r="B9" s="11" cm="1">
        <f t="array" ref="B9">_xlfn.IFS(B6&lt;Aliquotas!B2,Aliquotas!C2,B6&lt;Aliquotas!B3,Aliquotas!C3,B6&lt;Aliquotas!B4,Aliquotas!C4,B6&lt;Aliquotas!B5,Aliquotas!C5,B6&gt;Aliquotas!A6,Aliquotas!C6)</f>
        <v>0</v>
      </c>
      <c r="C9" s="18"/>
      <c r="D9" s="8" t="s">
        <v>11</v>
      </c>
      <c r="E9" s="24"/>
    </row>
    <row r="10" spans="1:11" ht="16.8">
      <c r="A10" s="14" t="s">
        <v>9</v>
      </c>
      <c r="B10" s="6">
        <f>_xlfn.XLOOKUP(B9,Aliquotas!C:C,Aliquotas!D:D)</f>
        <v>0</v>
      </c>
      <c r="C10" s="17"/>
      <c r="I10" s="19"/>
    </row>
    <row r="11" spans="1:11" ht="10.8" customHeight="1">
      <c r="A11"/>
      <c r="B11"/>
      <c r="C11" s="17"/>
    </row>
    <row r="12" spans="1:11" ht="16.8">
      <c r="A12" s="12" t="s">
        <v>4</v>
      </c>
      <c r="B12" s="9" t="str">
        <f>IF(B5="Simplificada","VGBL",IF(B9=0,"VGBL",IF(B7/B6&lt;=0.12,"PGBL","PGBL e VGBL")))</f>
        <v>VGBL</v>
      </c>
      <c r="C12" s="20"/>
    </row>
    <row r="13" spans="1:11" ht="16.8">
      <c r="A13" s="13" t="s">
        <v>5</v>
      </c>
      <c r="B13" s="10">
        <f>IF(RIGHT(B12,4)="VGBL",B7-B14,0)</f>
        <v>0</v>
      </c>
      <c r="C13" s="21"/>
    </row>
    <row r="14" spans="1:11" ht="16.8">
      <c r="A14" s="13" t="s">
        <v>6</v>
      </c>
      <c r="B14" s="10">
        <f>IF(LEFT(B12,4)="PGBL",IF(B6*0.12&lt;B7,B6*0.12,B7),0)</f>
        <v>0</v>
      </c>
      <c r="C14" s="22"/>
    </row>
    <row r="15" spans="1:11" ht="16.8">
      <c r="A15" s="13" t="s">
        <v>13</v>
      </c>
      <c r="B15" s="10">
        <f>B14*B9</f>
        <v>0</v>
      </c>
      <c r="C15" s="22"/>
    </row>
    <row r="16" spans="1:11" ht="10.8" customHeight="1">
      <c r="A16"/>
      <c r="B16"/>
      <c r="C16" s="23"/>
    </row>
    <row r="17" spans="1:3" ht="67.2">
      <c r="A17" s="4" t="str">
        <f>IF(B15&gt;0,"Parabêns por pensar em sua futura aposentadoria, e veja o benefício tributário de diferimento que você está recebendo, nunca foi tão bom investir né!?","Parabêns por pensar em sua futura aposentadoria, mas como não há benefício tributário em investir em um PGBL, no seu caso, é mais vantajoso investir integralmente em um VGBL, pois no resgate ou na conversão para renda, apenas o rendimento será tributado")</f>
        <v>Parabêns por pensar em sua futura aposentadoria, mas como não há benefício tributário em investir em um PGBL, no seu caso, é mais vantajoso investir integralmente em um VGBL, pois no resgate ou na conversão para renda, apenas o rendimento será tributado</v>
      </c>
      <c r="B17" s="5"/>
      <c r="C17" s="23"/>
    </row>
    <row r="18" spans="1:3" ht="16.8">
      <c r="C18" s="17"/>
    </row>
    <row r="19" spans="1:3" ht="16.8">
      <c r="C19" s="18"/>
    </row>
    <row r="20" spans="1:3" ht="16.8">
      <c r="A20" s="18"/>
      <c r="B20" s="18"/>
      <c r="C20" s="17"/>
    </row>
    <row r="21" spans="1:3" ht="16.8">
      <c r="A21" s="17"/>
      <c r="B21" s="17"/>
      <c r="C21" s="17"/>
    </row>
    <row r="22" spans="1:3" ht="16.8">
      <c r="B22" s="17"/>
      <c r="C22" s="17"/>
    </row>
    <row r="23" spans="1:3" ht="16.8">
      <c r="B23" s="17"/>
      <c r="C23" s="17"/>
    </row>
    <row r="24" spans="1:3" ht="16.8">
      <c r="B24" s="17"/>
      <c r="C24" s="17"/>
    </row>
    <row r="25" spans="1:3" ht="16.8">
      <c r="A25" s="17"/>
      <c r="B25" s="17"/>
      <c r="C25" s="17"/>
    </row>
    <row r="26" spans="1:3" ht="16.8">
      <c r="B26" s="17"/>
      <c r="C26" s="17"/>
    </row>
  </sheetData>
  <sheetProtection algorithmName="SHA-512" hashValue="XB1micloJEbGYBmcyO9GmNKuEzGTbsm3XVTyqEqzcnrXla6oEaXnpBqY1c3QSj4ILRb1mXfFX9SV2MW2pGGRhg==" saltValue="L69xc3WH0RXJzQm32XwCog==" spinCount="100000" sheet="1" pivotTables="0"/>
  <protectedRanges>
    <protectedRange algorithmName="SHA-512" hashValue="qKl6uTtLuc9Cuuvphqbkmd3SXi+YyEdmlKhCCwQ6YVcsF81zs5iieZGrRm2h6vnLYi1Qt02jb/LmSoy798rBdg==" saltValue="VpA+CQhirYE03Evj00104g==" spinCount="100000" sqref="A9:B17 A1:XFD4 A8:XFD20" name="Base Suno"/>
  </protectedRanges>
  <mergeCells count="1">
    <mergeCell ref="A3:B3"/>
  </mergeCell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8159237-070B-48C5-9112-35AAF42E0C2F}">
          <x14:formula1>
            <xm:f>Aliquotas!$I$2:$I$3</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A3F3-9632-45AD-A176-19B712291E21}">
  <dimension ref="A1:I6"/>
  <sheetViews>
    <sheetView showGridLines="0" workbookViewId="0">
      <selection sqref="A1:XFD1048576"/>
    </sheetView>
  </sheetViews>
  <sheetFormatPr defaultRowHeight="13.8"/>
  <cols>
    <col min="1" max="1" width="11.59765625" bestFit="1" customWidth="1"/>
    <col min="2" max="2" width="17.8984375" bestFit="1" customWidth="1"/>
    <col min="9" max="9" width="12.3984375" bestFit="1" customWidth="1"/>
  </cols>
  <sheetData>
    <row r="1" spans="1:9">
      <c r="A1" s="1" t="s">
        <v>0</v>
      </c>
      <c r="B1" s="1" t="s">
        <v>1</v>
      </c>
      <c r="C1" s="1" t="s">
        <v>2</v>
      </c>
      <c r="D1" s="1" t="s">
        <v>8</v>
      </c>
    </row>
    <row r="2" spans="1:9">
      <c r="A2" s="1">
        <v>0</v>
      </c>
      <c r="B2" s="2">
        <f>2259.2*12</f>
        <v>27110.399999999998</v>
      </c>
      <c r="C2" s="3">
        <v>0</v>
      </c>
      <c r="D2" s="1"/>
      <c r="G2" s="2"/>
      <c r="I2" s="15" t="s">
        <v>14</v>
      </c>
    </row>
    <row r="3" spans="1:9">
      <c r="A3" s="2">
        <f>B2+0.01</f>
        <v>27110.409999999996</v>
      </c>
      <c r="B3" s="2">
        <v>33919.800000000003</v>
      </c>
      <c r="C3" s="3">
        <v>7.4999999999999997E-2</v>
      </c>
      <c r="D3" s="2">
        <v>169.44</v>
      </c>
      <c r="I3" s="15" t="s">
        <v>15</v>
      </c>
    </row>
    <row r="4" spans="1:9">
      <c r="A4" s="2">
        <f t="shared" ref="A4:A6" si="0">B3+0.01</f>
        <v>33919.810000000005</v>
      </c>
      <c r="B4" s="2">
        <v>45012.600000000006</v>
      </c>
      <c r="C4" s="3">
        <v>0.15</v>
      </c>
      <c r="D4" s="2">
        <v>381.44</v>
      </c>
    </row>
    <row r="5" spans="1:9">
      <c r="A5" s="2">
        <f t="shared" si="0"/>
        <v>45012.610000000008</v>
      </c>
      <c r="B5" s="2">
        <v>55976.160000000003</v>
      </c>
      <c r="C5" s="3">
        <v>0.22500000000000001</v>
      </c>
      <c r="D5" s="2">
        <v>662.77</v>
      </c>
    </row>
    <row r="6" spans="1:9">
      <c r="A6" s="2">
        <f t="shared" si="0"/>
        <v>55976.170000000006</v>
      </c>
      <c r="B6" s="2"/>
      <c r="C6" s="3">
        <v>0.27500000000000002</v>
      </c>
      <c r="D6" s="2">
        <v>896</v>
      </c>
    </row>
  </sheetData>
  <sheetProtection algorithmName="SHA-512" hashValue="e1K+H3ZHZIRX7m5UAEpvZikSdehUipjdVTfCWjAfn5MxMXE1jPpaBxy596/eF2+pRWz4vKRqWy0wGaq6I6fxew==" saltValue="3vgMNDj+fS7nu2+V5wAnKQ==" spinCount="100000" sheet="1" objects="1" scenarios="1" selectLockedCell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Invista em Previdência</vt:lpstr>
      <vt:lpstr>Aliquotas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 Silva</dc:creator>
  <cp:lastModifiedBy>Rafael Kreisler</cp:lastModifiedBy>
  <dcterms:created xsi:type="dcterms:W3CDTF">2024-12-11T17:29:02Z</dcterms:created>
  <dcterms:modified xsi:type="dcterms:W3CDTF">2024-12-13T02:22:32Z</dcterms:modified>
</cp:coreProperties>
</file>